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S:\MILKCTRL\1. MCB Programs\PRICE ANNOUNCEMENT\MT Quota Price and Dairy Revenue Estimator\2026\"/>
    </mc:Choice>
  </mc:AlternateContent>
  <xr:revisionPtr revIDLastSave="0" documentId="13_ncr:1_{72E9D491-A34F-4653-A8FA-A20D8DC97625}" xr6:coauthVersionLast="47" xr6:coauthVersionMax="47" xr10:uidLastSave="{00000000-0000-0000-0000-000000000000}"/>
  <bookViews>
    <workbookView xWindow="-110" yWindow="-110" windowWidth="19420" windowHeight="10300" xr2:uid="{573475F9-379F-42F8-8938-9A6D69643260}"/>
  </bookViews>
  <sheets>
    <sheet name="Dairy Revenue Estimator" sheetId="1" r:id="rId1"/>
  </sheets>
  <externalReferences>
    <externalReference r:id="rId2"/>
  </externalReferences>
  <definedNames>
    <definedName name="Butterfat_Production">'[1]Quota Price Estimator'!$C$13</definedName>
    <definedName name="Dairy_Daily_Quota">'Dairy Revenue Estimator'!$B$13</definedName>
    <definedName name="DairyButterfatPercent">'Dairy Revenue Estimator'!$B$15</definedName>
    <definedName name="DaysPerMonth">'[1]Quota Price Estimator'!$B$5</definedName>
    <definedName name="Est_Dairy_Daily_Production">'Dairy Revenue Estimator'!$B$14</definedName>
    <definedName name="EstBulkSurpPoolMilkUtPerc">'[1]Perc Bulk Surp of Pool Rec'!$B$154</definedName>
    <definedName name="EstClsIBFUtPerc">'[1]Monthly Utilization by Class'!$B$134</definedName>
    <definedName name="EstClsIIBFUtPerc">'[1]Monthly Utilization by Class'!$C$134</definedName>
    <definedName name="EstClsIIIBFUtPerc">'[1]Monthly Utilization by Class'!$D$134</definedName>
    <definedName name="EstClsIIISkimUtPerc">'[1]Monthly Utilization by Class'!$J$134</definedName>
    <definedName name="EstClsIISkimUTPerc">'[1]Monthly Utilization by Class'!$I$134</definedName>
    <definedName name="EstClsIPckgSurpPoolBFUtPerc">'[1]Percent Cls I Package Surplus'!$B$157</definedName>
    <definedName name="EstClsIPckgSurpPoolSkimUtPerc">'[1]Percent Cls I Package Surplus'!$C$157</definedName>
    <definedName name="EstClsISkimUtPerc">'[1]Monthly Utilization by Class'!$H$134</definedName>
    <definedName name="ExcessButterfatPrice">'[1]Quota Price Estimator'!$H$35</definedName>
    <definedName name="ExcessSkimPrice">'[1]Quota Price Estimator'!$I$35</definedName>
    <definedName name="MTClassIButterfatPrice">'[1]Quota Price Estimator'!$H$22</definedName>
    <definedName name="MTClassIIButterfatPrice">'[1]Quota Price Estimator'!$H$23</definedName>
    <definedName name="MTClassIIIButterfatPrice">'[1]Quota Price Estimator'!$H$24</definedName>
    <definedName name="MTClassIIISkimPrice">'[1]Quota Price Estimator'!$I$24</definedName>
    <definedName name="MTClassIISkimPrice">'[1]Quota Price Estimator'!$I$23</definedName>
    <definedName name="MTClassISkimPrice">'[1]Quota Price Estimator'!$I$22</definedName>
    <definedName name="PercClsIPckgSurptoContigStates">'[1]Perc Cls I Pckg Surp Contiguous'!$B$131</definedName>
    <definedName name="PoolButterfatPercent">'[1]Monthly Pool Butterfat Percent'!$B$154</definedName>
    <definedName name="PoolDailyProd">'[1]Monthly Avg Daily Production'!$B$154</definedName>
    <definedName name="Pooling_Month">'[1]Quota Price Estimator'!$B$4</definedName>
    <definedName name="PoolOverQuotaProdPerc">'[1]Monthly Excess Milk Percentage'!$B$155</definedName>
    <definedName name="_xlnm.Print_Area" localSheetId="0">'Dairy Revenue Estimator'!$A$1:$I$21</definedName>
    <definedName name="QuotaButterfatPrice">'[1]Quota Price Estimator'!$C$35</definedName>
    <definedName name="QuotaSkimPrice">'[1]Quota Price Estimator'!$D$35</definedName>
    <definedName name="Skim_Production">'[1]Quota Price Estimator'!$D$13</definedName>
    <definedName name="SurplusAdjustmentBulkSales">'[1]Quota Price Estimator'!$B$59</definedName>
    <definedName name="SurplusAdjustmentPckgClassI">'[1]Quota Price Estimator'!$B$52</definedName>
    <definedName name="SurplusGainLoss">'[1]Quota Price Estimator'!#REF!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 r="G15" i="1"/>
  <c r="G41" i="1"/>
  <c r="B19" i="1"/>
  <c r="B18" i="1"/>
  <c r="G14" i="1"/>
  <c r="A2" i="1"/>
  <c r="H15" i="1" l="1"/>
  <c r="G28" i="1"/>
  <c r="H14" i="1"/>
  <c r="H19" i="1" s="1"/>
  <c r="G34" i="1"/>
  <c r="G35" i="1"/>
  <c r="G36" i="1"/>
  <c r="G13" i="1"/>
  <c r="G37" i="1"/>
  <c r="G38" i="1"/>
  <c r="G39" i="1"/>
  <c r="H13" i="1" l="1"/>
  <c r="H20" i="1" s="1"/>
  <c r="I14" i="1"/>
  <c r="I19" i="1" s="1"/>
  <c r="I15" i="1"/>
  <c r="I13" i="1" s="1"/>
  <c r="I18" i="1" s="1"/>
  <c r="I20" i="1" s="1"/>
  <c r="G19" i="1"/>
  <c r="G18" i="1" l="1"/>
  <c r="G20" i="1" s="1"/>
  <c r="G27" i="1" l="1"/>
  <c r="G40" i="1" s="1"/>
  <c r="B20" i="1"/>
  <c r="G42" i="1" l="1"/>
  <c r="G45" i="1"/>
</calcChain>
</file>

<file path=xl/sharedStrings.xml><?xml version="1.0" encoding="utf-8"?>
<sst xmlns="http://schemas.openxmlformats.org/spreadsheetml/2006/main" count="62" uniqueCount="56">
  <si>
    <t>MONTANA DAIRY REVENUE ESTIMATOR</t>
  </si>
  <si>
    <r>
      <t>Disclaimer:</t>
    </r>
    <r>
      <rPr>
        <sz val="14"/>
        <color theme="1"/>
        <rFont val="Calibri"/>
        <family val="2"/>
        <scheme val="minor"/>
      </rPr>
      <t xml:space="preserve">
This spreadsheet was created only to serve as a tool to estimate quota and excess (over quota) prices.  
The Montana Department of Livestock, the Montana Board of Livestock, the Montana Milk Control Bureau, the Montana Board of Milk Control, and its staff are not responsible for any use of, misuse of, or reliance on this estimator, including:
• the outcome of decisions made by users as a result of using of this spreadsheet, 
• reliability of estimates and assumptions made in the spreadsheet
• errors within the spreadsheet, 
• the reasonableness of estimates/assumptions made by spreadsheet users, or 
• the outcome of decisions made by users who use the spreadsheet as a decision tool after making alterations to the spreadsheet.  
</t>
    </r>
  </si>
  <si>
    <r>
      <t>I HAVE READ AND ACKNOWLEDGE THE DISCLAIMER</t>
    </r>
    <r>
      <rPr>
        <b/>
        <sz val="18"/>
        <rFont val="Calibri"/>
        <family val="2"/>
        <scheme val="minor"/>
      </rPr>
      <t xml:space="preserve"> </t>
    </r>
    <r>
      <rPr>
        <sz val="18"/>
        <rFont val="Calibri"/>
        <family val="2"/>
        <scheme val="minor"/>
      </rPr>
      <t xml:space="preserve">(Click the </t>
    </r>
    <r>
      <rPr>
        <b/>
        <u/>
        <sz val="18"/>
        <color rgb="FFFF6600"/>
        <rFont val="Calibri"/>
        <family val="2"/>
        <scheme val="minor"/>
      </rPr>
      <t>orange cell</t>
    </r>
    <r>
      <rPr>
        <sz val="18"/>
        <rFont val="Calibri"/>
        <family val="2"/>
        <scheme val="minor"/>
      </rPr>
      <t xml:space="preserve"> and select your answer from the dropdown box .  You must click </t>
    </r>
    <r>
      <rPr>
        <b/>
        <sz val="18"/>
        <rFont val="Calibri"/>
        <family val="2"/>
        <scheme val="minor"/>
      </rPr>
      <t>YES</t>
    </r>
    <r>
      <rPr>
        <sz val="18"/>
        <rFont val="Calibri"/>
        <family val="2"/>
        <scheme val="minor"/>
      </rPr>
      <t xml:space="preserve"> in order to view the Quota and Excess Prices and enter your dairy's daily quota, estimated daily production, and estimated butterfat - If the amounts don't appear after choosing Yes, open the tab to the right then open this tab again.)</t>
    </r>
  </si>
  <si>
    <t>POOL:  ESTIMATED QUOTA / EXCESS PRICES</t>
  </si>
  <si>
    <t>Milk Blend Price @ 3.5% Butterfat ($/cwt)</t>
  </si>
  <si>
    <t>Butterfat ($/lb)</t>
  </si>
  <si>
    <t>Skim ($/lb)</t>
  </si>
  <si>
    <t>Pool Milk Blend Price @ Estimated Poolwide Butterfat % ($/cwt)</t>
  </si>
  <si>
    <t>Quota Price</t>
  </si>
  <si>
    <t>Excess Price</t>
  </si>
  <si>
    <t>YOUR DAIRY:</t>
  </si>
  <si>
    <t>Milk (lbs)</t>
  </si>
  <si>
    <t>Butterfat (lbs)</t>
  </si>
  <si>
    <t>Skim (lbs)</t>
  </si>
  <si>
    <t>Daily Quota (lbs/day)</t>
  </si>
  <si>
    <t>Quota Production</t>
  </si>
  <si>
    <t>Estimated Daily Production (lbs/day)</t>
  </si>
  <si>
    <t>Excess Production</t>
  </si>
  <si>
    <t>Estimated Dairy Butterfat Content (%)</t>
  </si>
  <si>
    <t>Total Production</t>
  </si>
  <si>
    <t>Your Dairy's Estimated Quota / Excess Prices</t>
  </si>
  <si>
    <t>Milk Blend Price @ Estimated Dairy Butterfat % ($/cwt)</t>
  </si>
  <si>
    <t>ESTIMATED GROSS REVENUE</t>
  </si>
  <si>
    <t>Milk ($)</t>
  </si>
  <si>
    <t>Butterfat ($)</t>
  </si>
  <si>
    <t>Skim ($)</t>
  </si>
  <si>
    <t>Overall Price</t>
  </si>
  <si>
    <t>Premiums ($/cwt)</t>
  </si>
  <si>
    <t>ESTIMATED PAYMENT</t>
  </si>
  <si>
    <t>Premiums ($/month)</t>
  </si>
  <si>
    <t>Estimated Gross Revenue</t>
  </si>
  <si>
    <t>Hauling Rate ($/cwt)</t>
  </si>
  <si>
    <t>Premiums</t>
  </si>
  <si>
    <t>YES</t>
  </si>
  <si>
    <t>NO</t>
  </si>
  <si>
    <t>Hauling Stop Charges ($/month)</t>
  </si>
  <si>
    <t>Hauling Charges</t>
  </si>
  <si>
    <t>Other Hauling Charges ($/month)</t>
  </si>
  <si>
    <t>Milk Control Assessment</t>
  </si>
  <si>
    <t>Milk Inspection Assessment</t>
  </si>
  <si>
    <t>Milk Control Assessment ($/cwt)</t>
  </si>
  <si>
    <t>Federal Milk Check-off</t>
  </si>
  <si>
    <t>Co-op / Marketing Organization</t>
  </si>
  <si>
    <t>Milk Inspection Assessment ($/cwt)</t>
  </si>
  <si>
    <t>Other Deductions</t>
  </si>
  <si>
    <t>Milk Inspection Assessment - Monthly Minimum ($/month)</t>
  </si>
  <si>
    <t>Estimated Payment Before Advance</t>
  </si>
  <si>
    <t>Estimated Advanced Payment</t>
  </si>
  <si>
    <t>Estimated Final Payment</t>
  </si>
  <si>
    <t>Federal Milk Check-off ($/cwt)</t>
  </si>
  <si>
    <t>Co-op / Marketing Organization Dues &amp; Fees ($/cwt)</t>
  </si>
  <si>
    <t>Est. Payment Before Advance ($/cwt)</t>
  </si>
  <si>
    <t>Other Co-op / Marketing Organization Fees ($/month)</t>
  </si>
  <si>
    <t>Other Deductions ($/cwt)</t>
  </si>
  <si>
    <t>Other Deductions ($/month)</t>
  </si>
  <si>
    <t>Estimated Advanced Payment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</si>
</sst>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164" formatCode="mmmm\ yyyy"/>
    <numFmt numFmtId="165" formatCode="&quot;$&quot;#,##0.00000"/>
    <numFmt numFmtId="166" formatCode="&quot;$&quot;#,##0.0000000_);[Red]\(&quot;$&quot;#,##0.0000000\)"/>
    <numFmt numFmtId="167" formatCode="&quot;$&quot;#,##0.0000000"/>
    <numFmt numFmtId="168" formatCode="&quot;$&quot;#,##0.0000_);[Red]\(&quot;$&quot;#,##0.0000\)"/>
    <numFmt numFmtId="169" formatCode="0.0000%"/>
    <numFmt numFmtId="170" formatCode="&quot;$&quot;#,##0.0000"/>
    <numFmt numFmtId="171" formatCode="&quot;$&quot;#,##0.00000_);[Red]\(&quot;$&quot;#,##0.00000\)"/>
  </numFmts>
  <fonts count="21" x14ac:knownFonts="1">
    <font>
      <sz val="11"/>
      <color theme="1"/>
      <name val="Calibri"/>
      <family val="2"/>
      <scheme val="minor"/>
    </font>
    <font>
      <sz val="11"/>
      <color theme="1"/>
      <name val="Calibri"/>
      <family val="2"/>
      <scheme val="minor"/>
    </font>
    <font>
      <b/>
      <sz val="20"/>
      <color theme="1"/>
      <name val="Calibri"/>
      <family val="2"/>
      <scheme val="minor"/>
    </font>
    <font>
      <b/>
      <sz val="18"/>
      <color theme="1"/>
      <name val="Calibri"/>
      <family val="2"/>
      <scheme val="minor"/>
    </font>
    <font>
      <b/>
      <sz val="14"/>
      <color theme="1"/>
      <name val="Calibri"/>
      <family val="2"/>
      <scheme val="minor"/>
    </font>
    <font>
      <b/>
      <u/>
      <sz val="14"/>
      <color theme="1"/>
      <name val="Calibri"/>
      <family val="2"/>
      <scheme val="minor"/>
    </font>
    <font>
      <sz val="14"/>
      <color theme="1"/>
      <name val="Calibri"/>
      <family val="2"/>
      <scheme val="minor"/>
    </font>
    <font>
      <b/>
      <sz val="18"/>
      <color rgb="FFFF0000"/>
      <name val="Calibri"/>
      <family val="2"/>
      <scheme val="minor"/>
    </font>
    <font>
      <b/>
      <sz val="18"/>
      <name val="Calibri"/>
      <family val="2"/>
      <scheme val="minor"/>
    </font>
    <font>
      <sz val="18"/>
      <name val="Calibri"/>
      <family val="2"/>
      <scheme val="minor"/>
    </font>
    <font>
      <b/>
      <u/>
      <sz val="18"/>
      <color rgb="FFFF6600"/>
      <name val="Calibri"/>
      <family val="2"/>
      <scheme val="minor"/>
    </font>
    <font>
      <sz val="10"/>
      <name val="Arial"/>
      <family val="2"/>
    </font>
    <font>
      <b/>
      <sz val="12"/>
      <name val="Calibri"/>
      <family val="2"/>
      <scheme val="minor"/>
    </font>
    <font>
      <sz val="12"/>
      <color theme="1"/>
      <name val="Calibri"/>
      <family val="2"/>
      <scheme val="minor"/>
    </font>
    <font>
      <sz val="12"/>
      <name val="Calibri"/>
      <family val="2"/>
      <scheme val="minor"/>
    </font>
    <font>
      <sz val="12"/>
      <color theme="0" tint="-4.9989318521683403E-2"/>
      <name val="Calibri"/>
      <family val="2"/>
      <scheme val="minor"/>
    </font>
    <font>
      <b/>
      <sz val="12"/>
      <color theme="1"/>
      <name val="Calibri"/>
      <family val="2"/>
      <scheme val="minor"/>
    </font>
    <font>
      <b/>
      <sz val="12"/>
      <color rgb="FFFFFF00"/>
      <name val="Calibri"/>
      <family val="2"/>
      <scheme val="minor"/>
    </font>
    <font>
      <sz val="12"/>
      <color theme="4" tint="0.79998168889431442"/>
      <name val="Calibri"/>
      <family val="2"/>
      <scheme val="minor"/>
    </font>
    <font>
      <b/>
      <sz val="12"/>
      <color theme="4" tint="0.79998168889431442"/>
      <name val="Calibri"/>
      <family val="2"/>
      <scheme val="minor"/>
    </font>
    <font>
      <b/>
      <u val="double"/>
      <sz val="12"/>
      <color theme="1"/>
      <name val="Calibri"/>
      <family val="2"/>
      <scheme val="minor"/>
    </font>
  </fonts>
  <fills count="8">
    <fill>
      <patternFill patternType="none"/>
    </fill>
    <fill>
      <patternFill patternType="gray125"/>
    </fill>
    <fill>
      <patternFill patternType="solid">
        <fgColor rgb="FFFF66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FFCC"/>
        <bgColor indexed="64"/>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auto="1"/>
      </bottom>
      <diagonal/>
    </border>
    <border>
      <left/>
      <right/>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top style="thin">
        <color auto="1"/>
      </top>
      <bottom style="double">
        <color indexed="64"/>
      </bottom>
      <diagonal/>
    </border>
  </borders>
  <cellStyleXfs count="3">
    <xf numFmtId="0" fontId="0" fillId="0" borderId="0"/>
    <xf numFmtId="0" fontId="11" fillId="0" borderId="0"/>
    <xf numFmtId="0" fontId="13" fillId="0" borderId="0"/>
  </cellStyleXfs>
  <cellXfs count="87">
    <xf numFmtId="0" fontId="0" fillId="0" borderId="0" xfId="0"/>
    <xf numFmtId="0" fontId="2" fillId="0" borderId="0" xfId="0" applyFont="1" applyAlignment="1">
      <alignment horizontal="center"/>
    </xf>
    <xf numFmtId="164" fontId="3" fillId="0" borderId="0" xfId="0" applyNumberFormat="1" applyFont="1" applyAlignment="1">
      <alignment horizontal="center"/>
    </xf>
    <xf numFmtId="164" fontId="4" fillId="0" borderId="0" xfId="0" applyNumberFormat="1" applyFont="1" applyAlignment="1">
      <alignment horizontal="centerContinuous"/>
    </xf>
    <xf numFmtId="0" fontId="0" fillId="0" borderId="0" xfId="0" applyAlignment="1">
      <alignment horizontal="centerContinuous"/>
    </xf>
    <xf numFmtId="0" fontId="5" fillId="0" borderId="1" xfId="0" applyFont="1" applyBorder="1" applyAlignment="1">
      <alignment wrapText="1"/>
    </xf>
    <xf numFmtId="0" fontId="6" fillId="0" borderId="2" xfId="0" applyFont="1" applyBorder="1" applyAlignment="1">
      <alignment wrapText="1"/>
    </xf>
    <xf numFmtId="0" fontId="6" fillId="0" borderId="3" xfId="0" applyFont="1" applyBorder="1" applyAlignment="1">
      <alignment wrapText="1"/>
    </xf>
    <xf numFmtId="164" fontId="7" fillId="0" borderId="0" xfId="0" applyNumberFormat="1" applyFont="1" applyAlignment="1">
      <alignment horizontal="left" wrapText="1"/>
    </xf>
    <xf numFmtId="0" fontId="0" fillId="0" borderId="0" xfId="0" applyAlignment="1">
      <alignment wrapText="1"/>
    </xf>
    <xf numFmtId="0" fontId="3" fillId="2" borderId="4" xfId="0" applyFont="1" applyFill="1" applyBorder="1" applyAlignment="1" applyProtection="1">
      <alignment horizontal="centerContinuous" vertical="center"/>
      <protection locked="0"/>
    </xf>
    <xf numFmtId="0" fontId="12" fillId="3" borderId="5" xfId="1" applyFont="1" applyFill="1" applyBorder="1" applyAlignment="1">
      <alignment wrapText="1"/>
    </xf>
    <xf numFmtId="0" fontId="12" fillId="3" borderId="6" xfId="1" applyFont="1" applyFill="1" applyBorder="1" applyAlignment="1">
      <alignment horizontal="center" wrapText="1"/>
    </xf>
    <xf numFmtId="0" fontId="13" fillId="3" borderId="6" xfId="0" applyFont="1" applyFill="1" applyBorder="1"/>
    <xf numFmtId="0" fontId="12" fillId="3" borderId="7" xfId="1" applyFont="1" applyFill="1" applyBorder="1" applyAlignment="1">
      <alignment horizontal="center" wrapText="1"/>
    </xf>
    <xf numFmtId="0" fontId="1" fillId="0" borderId="0" xfId="0" applyFont="1"/>
    <xf numFmtId="0" fontId="14" fillId="3" borderId="8" xfId="1" applyFont="1" applyFill="1" applyBorder="1" applyAlignment="1">
      <alignment horizontal="left" indent="1"/>
    </xf>
    <xf numFmtId="165" fontId="15" fillId="3" borderId="0" xfId="1" applyNumberFormat="1" applyFont="1" applyFill="1"/>
    <xf numFmtId="166" fontId="15" fillId="3" borderId="0" xfId="1" applyNumberFormat="1" applyFont="1" applyFill="1"/>
    <xf numFmtId="167" fontId="15" fillId="3" borderId="0" xfId="1" applyNumberFormat="1" applyFont="1" applyFill="1"/>
    <xf numFmtId="0" fontId="15" fillId="3" borderId="0" xfId="0" applyFont="1" applyFill="1"/>
    <xf numFmtId="168" fontId="15" fillId="3" borderId="9" xfId="0" applyNumberFormat="1" applyFont="1" applyFill="1" applyBorder="1"/>
    <xf numFmtId="0" fontId="14" fillId="3" borderId="10" xfId="1" applyFont="1" applyFill="1" applyBorder="1" applyAlignment="1">
      <alignment horizontal="left" indent="1"/>
    </xf>
    <xf numFmtId="165" fontId="15" fillId="3" borderId="11" xfId="1" applyNumberFormat="1" applyFont="1" applyFill="1" applyBorder="1"/>
    <xf numFmtId="166" fontId="15" fillId="3" borderId="11" xfId="1" applyNumberFormat="1" applyFont="1" applyFill="1" applyBorder="1"/>
    <xf numFmtId="167" fontId="15" fillId="3" borderId="11" xfId="1" applyNumberFormat="1" applyFont="1" applyFill="1" applyBorder="1"/>
    <xf numFmtId="0" fontId="15" fillId="3" borderId="11" xfId="0" applyFont="1" applyFill="1" applyBorder="1"/>
    <xf numFmtId="168" fontId="15" fillId="3" borderId="12" xfId="0" applyNumberFormat="1" applyFont="1" applyFill="1" applyBorder="1"/>
    <xf numFmtId="0" fontId="1" fillId="0" borderId="0" xfId="2" applyFont="1"/>
    <xf numFmtId="0" fontId="16" fillId="4" borderId="13" xfId="2" applyFont="1" applyFill="1" applyBorder="1"/>
    <xf numFmtId="0" fontId="13" fillId="4" borderId="14" xfId="0" applyFont="1" applyFill="1" applyBorder="1"/>
    <xf numFmtId="0" fontId="16" fillId="4" borderId="14" xfId="0" applyFont="1" applyFill="1" applyBorder="1" applyAlignment="1">
      <alignment horizontal="center" wrapText="1"/>
    </xf>
    <xf numFmtId="0" fontId="16" fillId="4" borderId="15" xfId="0" applyFont="1" applyFill="1" applyBorder="1" applyAlignment="1">
      <alignment horizontal="center" wrapText="1"/>
    </xf>
    <xf numFmtId="0" fontId="13" fillId="4" borderId="8" xfId="2" applyFill="1" applyBorder="1" applyAlignment="1">
      <alignment horizontal="left" indent="1"/>
    </xf>
    <xf numFmtId="3" fontId="17" fillId="5" borderId="16" xfId="0" applyNumberFormat="1" applyFont="1" applyFill="1" applyBorder="1" applyProtection="1">
      <protection locked="0"/>
    </xf>
    <xf numFmtId="0" fontId="13" fillId="4" borderId="0" xfId="0" applyFont="1" applyFill="1"/>
    <xf numFmtId="3" fontId="18" fillId="4" borderId="0" xfId="0" applyNumberFormat="1" applyFont="1" applyFill="1"/>
    <xf numFmtId="3" fontId="18" fillId="4" borderId="9" xfId="0" applyNumberFormat="1" applyFont="1" applyFill="1" applyBorder="1"/>
    <xf numFmtId="0" fontId="13" fillId="4" borderId="11" xfId="0" applyFont="1" applyFill="1" applyBorder="1"/>
    <xf numFmtId="3" fontId="18" fillId="4" borderId="11" xfId="0" applyNumberFormat="1" applyFont="1" applyFill="1" applyBorder="1"/>
    <xf numFmtId="3" fontId="18" fillId="4" borderId="12" xfId="0" applyNumberFormat="1" applyFont="1" applyFill="1" applyBorder="1"/>
    <xf numFmtId="169" fontId="17" fillId="5" borderId="16" xfId="0" applyNumberFormat="1" applyFont="1" applyFill="1" applyBorder="1" applyProtection="1">
      <protection locked="0"/>
    </xf>
    <xf numFmtId="0" fontId="13" fillId="4" borderId="8" xfId="2" applyFill="1" applyBorder="1"/>
    <xf numFmtId="0" fontId="13" fillId="4" borderId="9" xfId="0" applyFont="1" applyFill="1" applyBorder="1"/>
    <xf numFmtId="0" fontId="12" fillId="4" borderId="8" xfId="1" applyFont="1" applyFill="1" applyBorder="1" applyAlignment="1">
      <alignment wrapText="1"/>
    </xf>
    <xf numFmtId="0" fontId="12" fillId="4" borderId="0" xfId="1" applyFont="1" applyFill="1" applyAlignment="1">
      <alignment horizontal="center" wrapText="1"/>
    </xf>
    <xf numFmtId="0" fontId="16" fillId="4" borderId="0" xfId="0" applyFont="1" applyFill="1"/>
    <xf numFmtId="0" fontId="16" fillId="4" borderId="0" xfId="0" applyFont="1" applyFill="1" applyAlignment="1">
      <alignment horizontal="center"/>
    </xf>
    <xf numFmtId="0" fontId="16" fillId="4" borderId="9" xfId="0" applyFont="1" applyFill="1" applyBorder="1" applyAlignment="1">
      <alignment horizontal="center"/>
    </xf>
    <xf numFmtId="0" fontId="14" fillId="4" borderId="8" xfId="1" applyFont="1" applyFill="1" applyBorder="1" applyAlignment="1">
      <alignment horizontal="left" indent="1"/>
    </xf>
    <xf numFmtId="170" fontId="18" fillId="4" borderId="0" xfId="1" applyNumberFormat="1" applyFont="1" applyFill="1"/>
    <xf numFmtId="166" fontId="14" fillId="4" borderId="0" xfId="1" applyNumberFormat="1" applyFont="1" applyFill="1"/>
    <xf numFmtId="8" fontId="13" fillId="4" borderId="0" xfId="0" applyNumberFormat="1" applyFont="1" applyFill="1"/>
    <xf numFmtId="167" fontId="14" fillId="4" borderId="0" xfId="1" applyNumberFormat="1" applyFont="1" applyFill="1"/>
    <xf numFmtId="8" fontId="18" fillId="4" borderId="0" xfId="0" applyNumberFormat="1" applyFont="1" applyFill="1"/>
    <xf numFmtId="8" fontId="18" fillId="4" borderId="9" xfId="0" applyNumberFormat="1" applyFont="1" applyFill="1" applyBorder="1"/>
    <xf numFmtId="8" fontId="18" fillId="4" borderId="11" xfId="0" applyNumberFormat="1" applyFont="1" applyFill="1" applyBorder="1"/>
    <xf numFmtId="8" fontId="18" fillId="4" borderId="12" xfId="0" applyNumberFormat="1" applyFont="1" applyFill="1" applyBorder="1"/>
    <xf numFmtId="0" fontId="16" fillId="4" borderId="17" xfId="2" applyFont="1" applyFill="1" applyBorder="1" applyAlignment="1">
      <alignment horizontal="left" indent="1"/>
    </xf>
    <xf numFmtId="170" fontId="19" fillId="4" borderId="18" xfId="1" applyNumberFormat="1" applyFont="1" applyFill="1" applyBorder="1"/>
    <xf numFmtId="8" fontId="20" fillId="4" borderId="0" xfId="0" applyNumberFormat="1" applyFont="1" applyFill="1"/>
    <xf numFmtId="0" fontId="16" fillId="4" borderId="19" xfId="0" applyFont="1" applyFill="1" applyBorder="1"/>
    <xf numFmtId="8" fontId="19" fillId="4" borderId="19" xfId="0" applyNumberFormat="1" applyFont="1" applyFill="1" applyBorder="1"/>
    <xf numFmtId="0" fontId="13" fillId="4" borderId="10" xfId="2" applyFill="1" applyBorder="1"/>
    <xf numFmtId="0" fontId="13" fillId="4" borderId="12" xfId="0" applyFont="1" applyFill="1" applyBorder="1"/>
    <xf numFmtId="168" fontId="0" fillId="5" borderId="16" xfId="0" applyNumberFormat="1" applyFill="1" applyBorder="1" applyProtection="1">
      <protection locked="0"/>
    </xf>
    <xf numFmtId="0" fontId="16" fillId="6" borderId="13" xfId="0" applyFont="1" applyFill="1" applyBorder="1"/>
    <xf numFmtId="0" fontId="13" fillId="6" borderId="15" xfId="0" applyFont="1" applyFill="1" applyBorder="1"/>
    <xf numFmtId="8" fontId="0" fillId="7" borderId="16" xfId="0" applyNumberFormat="1" applyFill="1" applyBorder="1" applyProtection="1">
      <protection locked="0"/>
    </xf>
    <xf numFmtId="0" fontId="13" fillId="6" borderId="8" xfId="0" applyFont="1" applyFill="1" applyBorder="1"/>
    <xf numFmtId="0" fontId="13" fillId="6" borderId="9" xfId="0" applyFont="1" applyFill="1" applyBorder="1"/>
    <xf numFmtId="8" fontId="13" fillId="6" borderId="9" xfId="0" applyNumberFormat="1" applyFont="1" applyFill="1" applyBorder="1"/>
    <xf numFmtId="0" fontId="0" fillId="0" borderId="16" xfId="0" applyBorder="1" applyProtection="1">
      <protection locked="0"/>
    </xf>
    <xf numFmtId="0" fontId="3" fillId="0" borderId="0" xfId="0" applyFont="1"/>
    <xf numFmtId="0" fontId="3" fillId="0" borderId="0" xfId="0" applyFont="1" applyAlignment="1">
      <alignment horizontal="center"/>
    </xf>
    <xf numFmtId="171" fontId="0" fillId="0" borderId="0" xfId="0" applyNumberFormat="1" applyProtection="1">
      <protection locked="0"/>
    </xf>
    <xf numFmtId="0" fontId="0" fillId="0" borderId="0" xfId="0" applyProtection="1">
      <protection locked="0"/>
    </xf>
    <xf numFmtId="0" fontId="0" fillId="0" borderId="0" xfId="0" applyAlignment="1">
      <alignment wrapText="1"/>
    </xf>
    <xf numFmtId="168" fontId="0" fillId="0" borderId="0" xfId="0" applyNumberFormat="1" applyProtection="1">
      <protection locked="0"/>
    </xf>
    <xf numFmtId="0" fontId="13" fillId="6" borderId="10" xfId="0" applyFont="1" applyFill="1" applyBorder="1"/>
    <xf numFmtId="8" fontId="13" fillId="6" borderId="12" xfId="0" applyNumberFormat="1" applyFont="1" applyFill="1" applyBorder="1"/>
    <xf numFmtId="8" fontId="0" fillId="0" borderId="0" xfId="0" applyNumberFormat="1" applyProtection="1">
      <protection locked="0"/>
    </xf>
    <xf numFmtId="8" fontId="16" fillId="6" borderId="15" xfId="0" applyNumberFormat="1" applyFont="1" applyFill="1" applyBorder="1"/>
    <xf numFmtId="0" fontId="0" fillId="6" borderId="8" xfId="0" applyFill="1" applyBorder="1"/>
    <xf numFmtId="0" fontId="0" fillId="6" borderId="9" xfId="0" applyFill="1" applyBorder="1"/>
    <xf numFmtId="0" fontId="0" fillId="6" borderId="10" xfId="0" applyFill="1" applyBorder="1"/>
    <xf numFmtId="170" fontId="0" fillId="6" borderId="12" xfId="0" applyNumberFormat="1" applyFill="1" applyBorder="1"/>
  </cellXfs>
  <cellStyles count="3">
    <cellStyle name="Normal" xfId="0" builtinId="0"/>
    <cellStyle name="Normal 2" xfId="2" xr:uid="{4AC4E556-F820-4142-83B0-F8D481D89C77}"/>
    <cellStyle name="Normal 3" xfId="1" xr:uid="{5BD57DA8-0DBE-4F34-A90A-37FC516E3C25}"/>
  </cellStyles>
  <dxfs count="5">
    <dxf>
      <font>
        <color auto="1"/>
      </font>
    </dxf>
    <dxf>
      <font>
        <color auto="1"/>
      </font>
    </dxf>
    <dxf>
      <font>
        <color auto="1"/>
      </font>
    </dxf>
    <dxf>
      <font>
        <color auto="1"/>
      </font>
    </dxf>
    <dxf>
      <font>
        <b/>
        <i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MILKCTRL\1.%20MCB%20Programs\PRICE%20ANNOUNCEMENT\MT%20Quota%20Price%20and%20Dairy%20Revenue%20Estimator\2026\2026-05%20MT%20Quota%20Price%20and%20Dairy%20Revenue%20Estimator.xlsx" TargetMode="External"/><Relationship Id="rId1" Type="http://schemas.openxmlformats.org/officeDocument/2006/relationships/externalLinkPath" Target="2026-05%20MT%20Quota%20Price%20and%20Dairy%20Revenue%20Estimat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Dairy Revenue Estimator"/>
      <sheetName val="Quota Price Estimator"/>
      <sheetName val="Assumptions Summary"/>
      <sheetName val="Monthly Utilization by Class"/>
      <sheetName val="Monthly Pool Butterfat Percent"/>
      <sheetName val="Monthly Avg Daily Production"/>
      <sheetName val="Monthly Excess Milk Percentage"/>
      <sheetName val="Percent Cls I Package Surplus"/>
      <sheetName val="Perc Cls I Pckg Surp Contiguous"/>
      <sheetName val="Perc Bulk Surp of Pool Rec"/>
    </sheetNames>
    <sheetDataSet>
      <sheetData sheetId="0"/>
      <sheetData sheetId="1"/>
      <sheetData sheetId="2">
        <row r="4">
          <cell r="B4" t="str">
            <v>May 2026</v>
          </cell>
        </row>
        <row r="5">
          <cell r="B5">
            <v>31</v>
          </cell>
        </row>
        <row r="13">
          <cell r="C13">
            <v>602467.40241600003</v>
          </cell>
          <cell r="D13">
            <v>14462230.597584</v>
          </cell>
        </row>
        <row r="22">
          <cell r="H22">
            <v>1.8934</v>
          </cell>
          <cell r="I22">
            <v>0.1696694</v>
          </cell>
        </row>
        <row r="23">
          <cell r="H23">
            <v>1.8718999999999999</v>
          </cell>
          <cell r="I23">
            <v>0.1482</v>
          </cell>
        </row>
        <row r="24">
          <cell r="H24">
            <v>1.7648999999999999</v>
          </cell>
          <cell r="I24">
            <v>0.10780000000000001</v>
          </cell>
        </row>
        <row r="35">
          <cell r="C35">
            <v>1.85797495</v>
          </cell>
          <cell r="D35">
            <v>0.15557368508129146</v>
          </cell>
          <cell r="H35">
            <v>1.8429749500000001</v>
          </cell>
          <cell r="I35">
            <v>0.14057368508129145</v>
          </cell>
        </row>
        <row r="52">
          <cell r="B52">
            <v>-75081.77</v>
          </cell>
        </row>
        <row r="59">
          <cell r="B59">
            <v>0</v>
          </cell>
        </row>
      </sheetData>
      <sheetData sheetId="3"/>
      <sheetData sheetId="4">
        <row r="134">
          <cell r="B134">
            <v>0.5475000000000001</v>
          </cell>
          <cell r="C134">
            <v>0.21110000000000001</v>
          </cell>
          <cell r="D134">
            <v>0.2414</v>
          </cell>
          <cell r="H134">
            <v>0.90669999999999995</v>
          </cell>
          <cell r="I134">
            <v>1.1599999999999996E-2</v>
          </cell>
          <cell r="J134">
            <v>8.1699999999999995E-2</v>
          </cell>
        </row>
      </sheetData>
      <sheetData sheetId="5">
        <row r="154">
          <cell r="B154">
            <v>3.9992E-2</v>
          </cell>
        </row>
      </sheetData>
      <sheetData sheetId="6">
        <row r="154">
          <cell r="B154">
            <v>485958</v>
          </cell>
        </row>
      </sheetData>
      <sheetData sheetId="7">
        <row r="155">
          <cell r="B155">
            <v>8.8999999999999999E-3</v>
          </cell>
        </row>
      </sheetData>
      <sheetData sheetId="8">
        <row r="157">
          <cell r="B157">
            <v>0.19789600000000002</v>
          </cell>
          <cell r="C157">
            <v>0.16730199999999998</v>
          </cell>
        </row>
      </sheetData>
      <sheetData sheetId="9">
        <row r="131">
          <cell r="B131">
            <v>0.18522200000000005</v>
          </cell>
        </row>
      </sheetData>
      <sheetData sheetId="10">
        <row r="154">
          <cell r="B154">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B26F4-C1AE-4D04-9AB2-CD982D809052}">
  <sheetPr>
    <tabColor theme="9" tint="0.59999389629810485"/>
    <pageSetUpPr fitToPage="1"/>
  </sheetPr>
  <dimension ref="A1:I51"/>
  <sheetViews>
    <sheetView tabSelected="1" topLeftCell="A4" zoomScale="75" zoomScaleNormal="75" workbookViewId="0">
      <selection activeCell="I6" sqref="I6"/>
    </sheetView>
  </sheetViews>
  <sheetFormatPr defaultRowHeight="14.5" x14ac:dyDescent="0.35"/>
  <cols>
    <col min="1" max="1" width="58.54296875" customWidth="1"/>
    <col min="2" max="2" width="24.81640625" customWidth="1"/>
    <col min="3" max="3" width="19.26953125" bestFit="1" customWidth="1"/>
    <col min="4" max="4" width="17.26953125" customWidth="1"/>
    <col min="5" max="5" width="2.7265625" customWidth="1"/>
    <col min="6" max="6" width="37" customWidth="1"/>
    <col min="7" max="7" width="20.1796875" customWidth="1"/>
    <col min="8" max="8" width="18.453125" customWidth="1"/>
    <col min="9" max="9" width="17.26953125" customWidth="1"/>
  </cols>
  <sheetData>
    <row r="1" spans="1:9" ht="26" x14ac:dyDescent="0.6">
      <c r="A1" s="1" t="s">
        <v>0</v>
      </c>
      <c r="B1" s="1"/>
      <c r="C1" s="1"/>
      <c r="D1" s="1"/>
      <c r="E1" s="1"/>
      <c r="F1" s="1"/>
      <c r="G1" s="1"/>
      <c r="H1" s="1"/>
      <c r="I1" s="1"/>
    </row>
    <row r="2" spans="1:9" ht="23.5" x14ac:dyDescent="0.55000000000000004">
      <c r="A2" s="2" t="str">
        <f>'[1]Quota Price Estimator'!B4</f>
        <v>May 2026</v>
      </c>
      <c r="B2" s="2"/>
      <c r="C2" s="2"/>
      <c r="D2" s="2"/>
      <c r="E2" s="2"/>
      <c r="F2" s="2"/>
      <c r="G2" s="2"/>
      <c r="H2" s="2"/>
      <c r="I2" s="2"/>
    </row>
    <row r="3" spans="1:9" ht="19" thickBot="1" x14ac:dyDescent="0.5">
      <c r="A3" s="3"/>
      <c r="B3" s="4"/>
      <c r="C3" s="4"/>
      <c r="D3" s="4"/>
      <c r="E3" s="4"/>
      <c r="F3" s="4"/>
      <c r="G3" s="4"/>
      <c r="H3" s="4"/>
      <c r="I3" s="4"/>
    </row>
    <row r="4" spans="1:9" ht="215.15" customHeight="1" thickBot="1" x14ac:dyDescent="0.5">
      <c r="A4" s="5" t="s">
        <v>1</v>
      </c>
      <c r="B4" s="6"/>
      <c r="C4" s="6"/>
      <c r="D4" s="6"/>
      <c r="E4" s="6"/>
      <c r="F4" s="6"/>
      <c r="G4" s="6"/>
      <c r="H4" s="6"/>
      <c r="I4" s="7"/>
    </row>
    <row r="5" spans="1:9" ht="19.5" customHeight="1" thickBot="1" x14ac:dyDescent="0.5">
      <c r="A5" s="3"/>
      <c r="B5" s="4"/>
      <c r="C5" s="4"/>
      <c r="D5" s="4"/>
      <c r="E5" s="4"/>
      <c r="F5" s="4"/>
      <c r="G5" s="4"/>
      <c r="H5" s="4"/>
      <c r="I5" s="4"/>
    </row>
    <row r="6" spans="1:9" ht="72.75" customHeight="1" thickBot="1" x14ac:dyDescent="0.6">
      <c r="A6" s="8" t="s">
        <v>2</v>
      </c>
      <c r="B6" s="9"/>
      <c r="C6" s="9"/>
      <c r="D6" s="9"/>
      <c r="E6" s="9"/>
      <c r="F6" s="9"/>
      <c r="G6" s="9"/>
      <c r="H6" s="4"/>
      <c r="I6" s="10"/>
    </row>
    <row r="8" spans="1:9" ht="62" x14ac:dyDescent="0.35">
      <c r="A8" s="11" t="s">
        <v>3</v>
      </c>
      <c r="B8" s="12" t="s">
        <v>4</v>
      </c>
      <c r="C8" s="12" t="s">
        <v>5</v>
      </c>
      <c r="D8" s="12" t="s">
        <v>6</v>
      </c>
      <c r="E8" s="12"/>
      <c r="F8" s="13"/>
      <c r="G8" s="14" t="s">
        <v>7</v>
      </c>
      <c r="H8" s="15"/>
      <c r="I8" s="15"/>
    </row>
    <row r="9" spans="1:9" ht="15.5" x14ac:dyDescent="0.35">
      <c r="A9" s="16" t="s">
        <v>8</v>
      </c>
      <c r="B9" s="17">
        <v>21.515772935344629</v>
      </c>
      <c r="C9" s="18">
        <v>1.85797495</v>
      </c>
      <c r="D9" s="19">
        <v>0.15557368508129146</v>
      </c>
      <c r="E9" s="19"/>
      <c r="F9" s="20"/>
      <c r="G9" s="21">
        <v>22.365611646792043</v>
      </c>
      <c r="H9" s="15"/>
      <c r="I9" s="15"/>
    </row>
    <row r="10" spans="1:9" ht="15.5" x14ac:dyDescent="0.35">
      <c r="A10" s="22" t="s">
        <v>9</v>
      </c>
      <c r="B10" s="23">
        <v>20.015772935344625</v>
      </c>
      <c r="C10" s="24">
        <v>1.8429749500000001</v>
      </c>
      <c r="D10" s="25">
        <v>0.14057368508129145</v>
      </c>
      <c r="E10" s="25"/>
      <c r="F10" s="26"/>
      <c r="G10" s="27">
        <v>20.865611646792043</v>
      </c>
      <c r="H10" s="15"/>
      <c r="I10" s="15"/>
    </row>
    <row r="11" spans="1:9" x14ac:dyDescent="0.35">
      <c r="A11" s="28"/>
      <c r="B11" s="15"/>
      <c r="C11" s="15"/>
      <c r="D11" s="15"/>
      <c r="E11" s="15"/>
      <c r="F11" s="15"/>
      <c r="G11" s="15"/>
      <c r="H11" s="15"/>
      <c r="I11" s="15"/>
    </row>
    <row r="12" spans="1:9" ht="15.5" x14ac:dyDescent="0.35">
      <c r="A12" s="29" t="s">
        <v>10</v>
      </c>
      <c r="B12" s="30"/>
      <c r="C12" s="30"/>
      <c r="D12" s="30"/>
      <c r="E12" s="30"/>
      <c r="F12" s="30"/>
      <c r="G12" s="31" t="s">
        <v>11</v>
      </c>
      <c r="H12" s="31" t="s">
        <v>12</v>
      </c>
      <c r="I12" s="32" t="s">
        <v>13</v>
      </c>
    </row>
    <row r="13" spans="1:9" ht="15.5" x14ac:dyDescent="0.35">
      <c r="A13" s="33" t="s">
        <v>14</v>
      </c>
      <c r="B13" s="34"/>
      <c r="C13" s="35"/>
      <c r="D13" s="35"/>
      <c r="E13" s="35"/>
      <c r="F13" s="35" t="s">
        <v>15</v>
      </c>
      <c r="G13" s="36">
        <f>G15-G14</f>
        <v>0</v>
      </c>
      <c r="H13" s="36">
        <f>H15-H14</f>
        <v>0</v>
      </c>
      <c r="I13" s="37">
        <f>I15-I14</f>
        <v>0</v>
      </c>
    </row>
    <row r="14" spans="1:9" ht="15.5" x14ac:dyDescent="0.35">
      <c r="A14" s="33" t="s">
        <v>16</v>
      </c>
      <c r="B14" s="34"/>
      <c r="C14" s="35"/>
      <c r="D14" s="35"/>
      <c r="E14" s="35"/>
      <c r="F14" s="38" t="s">
        <v>17</v>
      </c>
      <c r="G14" s="39">
        <f>IF(Est_Dairy_Daily_Production&gt;Dairy_Daily_Quota,(Est_Dairy_Daily_Production-Dairy_Daily_Quota)*DaysPerMonth,0)</f>
        <v>0</v>
      </c>
      <c r="H14" s="39">
        <f>G14*DairyButterfatPercent</f>
        <v>0</v>
      </c>
      <c r="I14" s="40">
        <f>G14-H14</f>
        <v>0</v>
      </c>
    </row>
    <row r="15" spans="1:9" ht="15.5" x14ac:dyDescent="0.35">
      <c r="A15" s="33" t="s">
        <v>18</v>
      </c>
      <c r="B15" s="41"/>
      <c r="C15" s="35"/>
      <c r="D15" s="35"/>
      <c r="E15" s="35"/>
      <c r="F15" s="35" t="s">
        <v>19</v>
      </c>
      <c r="G15" s="36">
        <f>Est_Dairy_Daily_Production*DaysPerMonth</f>
        <v>0</v>
      </c>
      <c r="H15" s="36">
        <f>G15*DairyButterfatPercent</f>
        <v>0</v>
      </c>
      <c r="I15" s="37">
        <f>G15-H15</f>
        <v>0</v>
      </c>
    </row>
    <row r="16" spans="1:9" ht="15.5" x14ac:dyDescent="0.35">
      <c r="A16" s="42"/>
      <c r="B16" s="35"/>
      <c r="C16" s="35"/>
      <c r="D16" s="35"/>
      <c r="E16" s="35"/>
      <c r="F16" s="35"/>
      <c r="G16" s="35"/>
      <c r="H16" s="35"/>
      <c r="I16" s="43"/>
    </row>
    <row r="17" spans="1:9" ht="46.5" x14ac:dyDescent="0.35">
      <c r="A17" s="44" t="s">
        <v>20</v>
      </c>
      <c r="B17" s="45" t="s">
        <v>21</v>
      </c>
      <c r="C17" s="45"/>
      <c r="D17" s="45"/>
      <c r="E17" s="45"/>
      <c r="F17" s="46" t="s">
        <v>22</v>
      </c>
      <c r="G17" s="47" t="s">
        <v>23</v>
      </c>
      <c r="H17" s="47" t="s">
        <v>24</v>
      </c>
      <c r="I17" s="48" t="s">
        <v>25</v>
      </c>
    </row>
    <row r="18" spans="1:9" ht="15.5" x14ac:dyDescent="0.35">
      <c r="A18" s="49" t="s">
        <v>8</v>
      </c>
      <c r="B18" s="50" t="str">
        <f>IF(Est_Dairy_Daily_Production=0,"",(QuotaButterfatPrice*DairyButterfatPercent*100)+(QuotaSkimPrice*(100-(DairyButterfatPercent*100))))</f>
        <v/>
      </c>
      <c r="C18" s="51"/>
      <c r="D18" s="52"/>
      <c r="E18" s="53"/>
      <c r="F18" s="35" t="s">
        <v>15</v>
      </c>
      <c r="G18" s="54">
        <f>SUM(H18:I18)</f>
        <v>0</v>
      </c>
      <c r="H18" s="54">
        <f>H13*QuotaButterfatPrice</f>
        <v>0</v>
      </c>
      <c r="I18" s="55">
        <f>I13*QuotaSkimPrice</f>
        <v>0</v>
      </c>
    </row>
    <row r="19" spans="1:9" ht="15.5" x14ac:dyDescent="0.35">
      <c r="A19" s="49" t="s">
        <v>9</v>
      </c>
      <c r="B19" s="50" t="str">
        <f>IF(Est_Dairy_Daily_Production=0,"",(ExcessButterfatPrice*DairyButterfatPercent*100)+(ExcessSkimPrice*(100-(DairyButterfatPercent*100))))</f>
        <v/>
      </c>
      <c r="C19" s="51"/>
      <c r="D19" s="52"/>
      <c r="E19" s="53"/>
      <c r="F19" s="38" t="s">
        <v>17</v>
      </c>
      <c r="G19" s="56">
        <f>SUM(H19:I19)</f>
        <v>0</v>
      </c>
      <c r="H19" s="56">
        <f>H14*ExcessButterfatPrice</f>
        <v>0</v>
      </c>
      <c r="I19" s="57">
        <f>I14*ExcessSkimPrice</f>
        <v>0</v>
      </c>
    </row>
    <row r="20" spans="1:9" ht="16" thickBot="1" x14ac:dyDescent="0.4">
      <c r="A20" s="58" t="s">
        <v>26</v>
      </c>
      <c r="B20" s="59" t="str">
        <f>IF(G15=0,"",ROUND(G20/(G15/100),4))</f>
        <v/>
      </c>
      <c r="C20" s="35"/>
      <c r="D20" s="60"/>
      <c r="E20" s="35"/>
      <c r="F20" s="61" t="s">
        <v>19</v>
      </c>
      <c r="G20" s="62">
        <f>SUM(G18:G19)</f>
        <v>0</v>
      </c>
      <c r="H20" s="54">
        <f>SUM(H18:H19)</f>
        <v>0</v>
      </c>
      <c r="I20" s="55">
        <f>SUM(I18:I19)</f>
        <v>0</v>
      </c>
    </row>
    <row r="21" spans="1:9" ht="16" thickTop="1" x14ac:dyDescent="0.35">
      <c r="A21" s="63"/>
      <c r="B21" s="38"/>
      <c r="C21" s="38"/>
      <c r="D21" s="38"/>
      <c r="E21" s="38"/>
      <c r="F21" s="38"/>
      <c r="G21" s="38"/>
      <c r="H21" s="38"/>
      <c r="I21" s="64"/>
    </row>
    <row r="25" spans="1:9" ht="15.5" x14ac:dyDescent="0.35">
      <c r="A25" t="s">
        <v>27</v>
      </c>
      <c r="B25" s="65"/>
      <c r="F25" s="66" t="s">
        <v>28</v>
      </c>
      <c r="G25" s="67"/>
    </row>
    <row r="26" spans="1:9" ht="15.5" x14ac:dyDescent="0.35">
      <c r="A26" t="s">
        <v>29</v>
      </c>
      <c r="B26" s="68"/>
      <c r="F26" s="69"/>
      <c r="G26" s="70"/>
    </row>
    <row r="27" spans="1:9" ht="15.5" x14ac:dyDescent="0.35">
      <c r="F27" s="69" t="s">
        <v>30</v>
      </c>
      <c r="G27" s="71">
        <f>G20</f>
        <v>0</v>
      </c>
    </row>
    <row r="28" spans="1:9" ht="16.5" customHeight="1" x14ac:dyDescent="0.35">
      <c r="A28" t="s">
        <v>31</v>
      </c>
      <c r="B28" s="65"/>
      <c r="F28" s="69" t="s">
        <v>32</v>
      </c>
      <c r="G28" s="71">
        <f>ROUND(($G$15/100)*B25+B26,2)</f>
        <v>0</v>
      </c>
    </row>
    <row r="29" spans="1:9" ht="15.5" hidden="1" x14ac:dyDescent="0.35">
      <c r="B29" s="72"/>
      <c r="F29" s="69"/>
      <c r="G29" s="70"/>
    </row>
    <row r="30" spans="1:9" ht="23.5" hidden="1" x14ac:dyDescent="0.55000000000000004">
      <c r="B30" s="72"/>
      <c r="F30" s="69"/>
      <c r="G30" s="70"/>
      <c r="I30" s="73"/>
    </row>
    <row r="31" spans="1:9" ht="23.5" hidden="1" x14ac:dyDescent="0.55000000000000004">
      <c r="B31" s="72"/>
      <c r="F31" s="69"/>
      <c r="G31" s="70"/>
      <c r="I31" s="74" t="s">
        <v>33</v>
      </c>
    </row>
    <row r="32" spans="1:9" ht="23.5" hidden="1" x14ac:dyDescent="0.55000000000000004">
      <c r="B32" s="72"/>
      <c r="F32" s="69"/>
      <c r="G32" s="70"/>
      <c r="I32" s="74" t="s">
        <v>34</v>
      </c>
    </row>
    <row r="33" spans="1:7" ht="15.5" hidden="1" x14ac:dyDescent="0.35">
      <c r="B33" s="72"/>
      <c r="F33" s="69"/>
      <c r="G33" s="70"/>
    </row>
    <row r="34" spans="1:7" ht="15.5" x14ac:dyDescent="0.35">
      <c r="A34" t="s">
        <v>35</v>
      </c>
      <c r="B34" s="68"/>
      <c r="F34" s="69" t="s">
        <v>36</v>
      </c>
      <c r="G34" s="71">
        <f>-ROUND(($G$15/100)*B28+B34+B35,2)</f>
        <v>0</v>
      </c>
    </row>
    <row r="35" spans="1:7" ht="15.5" x14ac:dyDescent="0.35">
      <c r="A35" t="s">
        <v>37</v>
      </c>
      <c r="B35" s="68"/>
      <c r="F35" s="69" t="s">
        <v>38</v>
      </c>
      <c r="G35" s="71">
        <f>-ROUND(($G$15/100)*B37,2)</f>
        <v>0</v>
      </c>
    </row>
    <row r="36" spans="1:7" ht="15.5" x14ac:dyDescent="0.35">
      <c r="F36" s="69" t="s">
        <v>39</v>
      </c>
      <c r="G36" s="71">
        <f>-ROUND(IF(($G$15/100)*B39&gt;B41,B41,IF(($G$15/100)*B39&lt;B40,B40,($G$15/100)*B39)),2)</f>
        <v>-50</v>
      </c>
    </row>
    <row r="37" spans="1:7" ht="15.5" x14ac:dyDescent="0.35">
      <c r="A37" t="s">
        <v>40</v>
      </c>
      <c r="B37" s="75">
        <v>0.02</v>
      </c>
      <c r="F37" s="69" t="s">
        <v>41</v>
      </c>
      <c r="G37" s="71">
        <f>-ROUND(($G$15/100)*B43,2)</f>
        <v>0</v>
      </c>
    </row>
    <row r="38" spans="1:7" ht="15.5" x14ac:dyDescent="0.35">
      <c r="B38" s="76"/>
      <c r="F38" s="69" t="s">
        <v>42</v>
      </c>
      <c r="G38" s="71">
        <f>-ROUND(($G$15/100)*B45+B46,2)</f>
        <v>0</v>
      </c>
    </row>
    <row r="39" spans="1:7" ht="15.5" x14ac:dyDescent="0.35">
      <c r="A39" s="77" t="s">
        <v>43</v>
      </c>
      <c r="B39" s="78">
        <v>0.14000000000000001</v>
      </c>
      <c r="F39" s="79" t="s">
        <v>44</v>
      </c>
      <c r="G39" s="80">
        <f>-ROUND(($G$15/100)*B48+B49,2)</f>
        <v>0</v>
      </c>
    </row>
    <row r="40" spans="1:7" ht="15.5" x14ac:dyDescent="0.35">
      <c r="A40" t="s">
        <v>45</v>
      </c>
      <c r="B40" s="81">
        <v>50</v>
      </c>
      <c r="F40" s="66" t="s">
        <v>46</v>
      </c>
      <c r="G40" s="82">
        <f>SUM(G27:G39)</f>
        <v>-50</v>
      </c>
    </row>
    <row r="41" spans="1:7" ht="15.5" x14ac:dyDescent="0.35">
      <c r="A41" t="s">
        <v>45</v>
      </c>
      <c r="B41" s="81">
        <v>1050</v>
      </c>
      <c r="F41" s="79" t="s">
        <v>47</v>
      </c>
      <c r="G41" s="80">
        <f>-B51</f>
        <v>0</v>
      </c>
    </row>
    <row r="42" spans="1:7" ht="15.5" x14ac:dyDescent="0.35">
      <c r="B42" s="76"/>
      <c r="F42" s="69" t="s">
        <v>48</v>
      </c>
      <c r="G42" s="71">
        <f>SUM(G40:G41)</f>
        <v>-50</v>
      </c>
    </row>
    <row r="43" spans="1:7" x14ac:dyDescent="0.35">
      <c r="A43" t="s">
        <v>49</v>
      </c>
      <c r="B43" s="78">
        <v>0.15</v>
      </c>
      <c r="F43" s="83"/>
      <c r="G43" s="84"/>
    </row>
    <row r="44" spans="1:7" x14ac:dyDescent="0.35">
      <c r="F44" s="83"/>
      <c r="G44" s="84"/>
    </row>
    <row r="45" spans="1:7" x14ac:dyDescent="0.35">
      <c r="A45" t="s">
        <v>50</v>
      </c>
      <c r="B45" s="65"/>
      <c r="F45" s="85" t="s">
        <v>51</v>
      </c>
      <c r="G45" s="86" t="str">
        <f>IF(G15=0,"",ROUND(G40/(G15/100),4))</f>
        <v/>
      </c>
    </row>
    <row r="46" spans="1:7" x14ac:dyDescent="0.35">
      <c r="A46" t="s">
        <v>52</v>
      </c>
      <c r="B46" s="68"/>
    </row>
    <row r="48" spans="1:7" x14ac:dyDescent="0.35">
      <c r="A48" t="s">
        <v>53</v>
      </c>
      <c r="B48" s="65"/>
    </row>
    <row r="49" spans="1:2" x14ac:dyDescent="0.35">
      <c r="A49" t="s">
        <v>54</v>
      </c>
      <c r="B49" s="68"/>
    </row>
    <row r="51" spans="1:2" x14ac:dyDescent="0.35">
      <c r="A51" t="s">
        <v>55</v>
      </c>
      <c r="B51" s="68"/>
    </row>
  </sheetData>
  <sheetProtection algorithmName="SHA-512" hashValue="cQUtUMny9GrUJ72r9AXBRQOuMtnWd47G/W66A2hFQWHP6yRSEa40EElmBzE+aP8KUGvogr60PIZm6YF3FPG1vQ==" saltValue="wdoF7Rlpw76rQQ9fgjNsLA==" spinCount="100000" sheet="1" objects="1" scenarios="1"/>
  <mergeCells count="4">
    <mergeCell ref="A1:I1"/>
    <mergeCell ref="A2:I2"/>
    <mergeCell ref="A4:I4"/>
    <mergeCell ref="A6:G6"/>
  </mergeCells>
  <conditionalFormatting sqref="B13:B15">
    <cfRule type="expression" dxfId="4" priority="1">
      <formula>$I$6="YES"</formula>
    </cfRule>
  </conditionalFormatting>
  <conditionalFormatting sqref="B18:B20">
    <cfRule type="expression" dxfId="3" priority="2">
      <formula>$I$6="YES"</formula>
    </cfRule>
  </conditionalFormatting>
  <conditionalFormatting sqref="B9:G10">
    <cfRule type="expression" dxfId="2" priority="5">
      <formula>$I$6="YES"</formula>
    </cfRule>
  </conditionalFormatting>
  <conditionalFormatting sqref="G13:I15">
    <cfRule type="expression" dxfId="1" priority="4">
      <formula>$I$6="YES"</formula>
    </cfRule>
  </conditionalFormatting>
  <conditionalFormatting sqref="G18:I20">
    <cfRule type="expression" dxfId="0" priority="3">
      <formula>$I$6="YES"</formula>
    </cfRule>
  </conditionalFormatting>
  <dataValidations count="1">
    <dataValidation type="list" showInputMessage="1" showErrorMessage="1" sqref="I6" xr:uid="{B195D40C-2222-4F28-8458-8B94ACCB524E}">
      <formula1>$I$30:$I$32</formula1>
    </dataValidation>
  </dataValidations>
  <pageMargins left="0.25" right="0.25" top="0.75" bottom="0.75" header="0.3" footer="0.3"/>
  <pageSetup scale="6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Dairy Revenue Estimator</vt:lpstr>
      <vt:lpstr>Dairy_Daily_Quota</vt:lpstr>
      <vt:lpstr>DairyButterfatPercent</vt:lpstr>
      <vt:lpstr>Est_Dairy_Daily_Production</vt:lpstr>
      <vt:lpstr>'Dairy Revenue Estimator'!Print_Area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Satre, Michele</dc:creator>
  <cp:lastModifiedBy>Satre, Michele</cp:lastModifiedBy>
  <dcterms:created xsi:type="dcterms:W3CDTF">2026-04-22T21:19:58Z</dcterms:created>
  <dcterms:modified xsi:type="dcterms:W3CDTF">2026-04-22T21:28:52Z</dcterms:modified>
</cp:coreProperties>
</file>